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VECCHIO DISCO\DOCUMENTI_MODELLI\LAVORI FABIO 2020\MODELLI UTENTI\BUCALOSSI\"/>
    </mc:Choice>
  </mc:AlternateContent>
  <xr:revisionPtr revIDLastSave="0" documentId="13_ncr:1_{1EE6D43D-B2A7-4B98-9A59-44BF9E5394C0}" xr6:coauthVersionLast="36" xr6:coauthVersionMax="36" xr10:uidLastSave="{00000000-0000-0000-0000-000000000000}"/>
  <workbookProtection workbookPassword="E0B1" lockStructure="1"/>
  <bookViews>
    <workbookView xWindow="0" yWindow="60" windowWidth="12120" windowHeight="7170" xr2:uid="{00000000-000D-0000-FFFF-FFFF00000000}"/>
  </bookViews>
  <sheets>
    <sheet name="Costo Costruzione" sheetId="1" r:id="rId1"/>
    <sheet name="Foglio1" sheetId="2" r:id="rId2"/>
  </sheets>
  <definedNames>
    <definedName name="_xlnm.Print_Area" localSheetId="0">'Costo Costruzione'!$A$1:$K$53</definedName>
    <definedName name="_xlnm.Print_Area" localSheetId="1">Foglio1!$A$1:$F$55</definedName>
  </definedNames>
  <calcPr calcId="191029"/>
</workbook>
</file>

<file path=xl/calcChain.xml><?xml version="1.0" encoding="utf-8"?>
<calcChain xmlns="http://schemas.openxmlformats.org/spreadsheetml/2006/main">
  <c r="F10" i="2" l="1"/>
  <c r="E26" i="1" l="1"/>
  <c r="E32" i="1" s="1"/>
  <c r="E33" i="1" s="1"/>
  <c r="E17" i="1"/>
  <c r="B17" i="2"/>
  <c r="F12" i="2"/>
  <c r="E41" i="1"/>
  <c r="E42" i="1" s="1"/>
  <c r="F24" i="1" l="1"/>
  <c r="J26" i="1" s="1"/>
  <c r="E31" i="1"/>
  <c r="E34" i="1" s="1"/>
  <c r="F16" i="1"/>
  <c r="H16" i="1" s="1"/>
  <c r="F15" i="1"/>
  <c r="H15" i="1" s="1"/>
  <c r="F14" i="1"/>
  <c r="H14" i="1" s="1"/>
  <c r="F13" i="1"/>
  <c r="H13" i="1" s="1"/>
  <c r="F12" i="1"/>
  <c r="H12" i="1" s="1"/>
  <c r="H23" i="1" l="1"/>
  <c r="H24" i="1"/>
  <c r="H22" i="1"/>
  <c r="H25" i="1"/>
  <c r="J17" i="1"/>
  <c r="J38" i="1" l="1"/>
  <c r="H41" i="1" l="1"/>
  <c r="J41" i="1"/>
  <c r="J45" i="1" l="1"/>
  <c r="J46" i="1" s="1"/>
  <c r="F11" i="2" s="1"/>
  <c r="F13" i="2" s="1"/>
</calcChain>
</file>

<file path=xl/sharedStrings.xml><?xml version="1.0" encoding="utf-8"?>
<sst xmlns="http://schemas.openxmlformats.org/spreadsheetml/2006/main" count="115" uniqueCount="101">
  <si>
    <t>PROSPETTO PER LA DETERMINAZIONE  DEL COSTO DI COSTRUZIONE</t>
  </si>
  <si>
    <t>(L. 28/01/1977, n. 10 - D.M. 10/05/77)</t>
  </si>
  <si>
    <t>Signor/a</t>
  </si>
  <si>
    <t>Lavori di</t>
  </si>
  <si>
    <t>Tabella 1    -</t>
  </si>
  <si>
    <t>Incremento per superficie utile abitabile</t>
  </si>
  <si>
    <t>Classi di superfici (mq)</t>
  </si>
  <si>
    <t>Alloggi (n)</t>
  </si>
  <si>
    <t>Superficie utile abitabile (mq)</t>
  </si>
  <si>
    <t>Rapp. risp. al totale SU</t>
  </si>
  <si>
    <t>Incremento % (art.5)</t>
  </si>
  <si>
    <t>Incremento % per classe di superf.</t>
  </si>
  <si>
    <t>&lt;= 95</t>
  </si>
  <si>
    <t>&gt; 95 &lt;= 110</t>
  </si>
  <si>
    <t>&gt; 110 &lt;= 130</t>
  </si>
  <si>
    <t>&gt; 130 &lt;= 160</t>
  </si>
  <si>
    <t>&gt; 160</t>
  </si>
  <si>
    <t xml:space="preserve">Somma SU = </t>
  </si>
  <si>
    <t xml:space="preserve">I1 =  </t>
  </si>
  <si>
    <t>+</t>
  </si>
  <si>
    <t>Tabella 2    -</t>
  </si>
  <si>
    <t>Sup. per servizi e acces. parte resid.</t>
  </si>
  <si>
    <t>D E S T I N A Z I O N I</t>
  </si>
  <si>
    <t>Superficie netta di servizi e accessori (mq)</t>
  </si>
  <si>
    <t>Tabella 3    -</t>
  </si>
  <si>
    <t>Incremento per servizi e accessori, parte residenziale</t>
  </si>
  <si>
    <t>Cantinole, soffitte, locali motore ascensore, cabine idriche, lavatoi comuni, centrali termiche, ed altri locali a stretto servizio delle residenze</t>
  </si>
  <si>
    <t>Ipotesi che ricorre del rapporto percentuale</t>
  </si>
  <si>
    <t xml:space="preserve"> Incre- mento %</t>
  </si>
  <si>
    <t xml:space="preserve">  Autorimesse</t>
  </si>
  <si>
    <t>singole</t>
  </si>
  <si>
    <t>£  50</t>
  </si>
  <si>
    <t>collettive</t>
  </si>
  <si>
    <t>(SNR/SU)x100 =</t>
  </si>
  <si>
    <t xml:space="preserve">  Androni d'ingr. e porticati liberi</t>
  </si>
  <si>
    <t xml:space="preserve">  Logge e balconi</t>
  </si>
  <si>
    <t>&gt; 100</t>
  </si>
  <si>
    <t>¯</t>
  </si>
  <si>
    <t xml:space="preserve">Somma SNR = </t>
  </si>
  <si>
    <t xml:space="preserve">I2 =  </t>
  </si>
  <si>
    <t>Superfici residenziali, servizi e accessori</t>
  </si>
  <si>
    <t>Tabella 4    -</t>
  </si>
  <si>
    <t>Incr. part.caratter.</t>
  </si>
  <si>
    <t>Sigla</t>
  </si>
  <si>
    <t>Denominazione</t>
  </si>
  <si>
    <t>Superficie</t>
  </si>
  <si>
    <t>Ipotesi che ricorre per numero di caratteristiche</t>
  </si>
  <si>
    <t>©</t>
  </si>
  <si>
    <t xml:space="preserve">  1     Su</t>
  </si>
  <si>
    <t xml:space="preserve">  Sup. utile abit.</t>
  </si>
  <si>
    <t xml:space="preserve">  2     Snr</t>
  </si>
  <si>
    <t xml:space="preserve">  Sup. non resid.</t>
  </si>
  <si>
    <t xml:space="preserve">  3  60% Snr</t>
  </si>
  <si>
    <t xml:space="preserve">  Sup. ragguagl.</t>
  </si>
  <si>
    <t xml:space="preserve">  4  Sc = 1+3</t>
  </si>
  <si>
    <t xml:space="preserve">  Sup. compless.</t>
  </si>
  <si>
    <t>Superfici per attività turistiche, commer-</t>
  </si>
  <si>
    <t xml:space="preserve">I3 =  </t>
  </si>
  <si>
    <t>ciali e direzionali e relativi accessori</t>
  </si>
  <si>
    <t>=</t>
  </si>
  <si>
    <t>TOTALE INCREMENTI =</t>
  </si>
  <si>
    <t xml:space="preserve">  1     Sn</t>
  </si>
  <si>
    <t xml:space="preserve">  2     Sa</t>
  </si>
  <si>
    <t xml:space="preserve">  Sup. accessori</t>
  </si>
  <si>
    <t xml:space="preserve">   Classe edificio</t>
  </si>
  <si>
    <t>Maggiorazione</t>
  </si>
  <si>
    <t>3  60% Snr</t>
  </si>
  <si>
    <t/>
  </si>
  <si>
    <t>4  Sc = 1+3</t>
  </si>
  <si>
    <t xml:space="preserve">  Sup. totale</t>
  </si>
  <si>
    <t>A - Costo massimo a mq dell'edilizia agevolata . . . . . . . . . . . . . . . . . . . . . . . . . .</t>
  </si>
  <si>
    <t>Sorso, lì</t>
  </si>
  <si>
    <t>PROVINCIA DI SASSARI</t>
  </si>
  <si>
    <t>COMUNE DI SORSO</t>
  </si>
  <si>
    <t>€/mq</t>
  </si>
  <si>
    <t>€</t>
  </si>
  <si>
    <t>£</t>
  </si>
  <si>
    <t>Pratica Edilizia n°</t>
  </si>
  <si>
    <t>Quota base</t>
  </si>
  <si>
    <t>DETERMINAZIONE DEL CONTRIBUTO SUL COSTO DI COSTRUZIONE</t>
  </si>
  <si>
    <t>................................................................................</t>
  </si>
  <si>
    <t>Ubicazione</t>
  </si>
  <si>
    <t>Classe I ...............................................................................................</t>
  </si>
  <si>
    <t>Caratteristiche</t>
  </si>
  <si>
    <t>lusso 2% - medio 0,5% - economico-popolare 0%...............................</t>
  </si>
  <si>
    <t>Tipologia</t>
  </si>
  <si>
    <t>Ville 2% - edifici isolati plur. 0,5% - edifici a torre in linea a schiera</t>
  </si>
  <si>
    <t>e tipologie dei centri rurali Sardi 0%....................................................</t>
  </si>
  <si>
    <t>Destinazione</t>
  </si>
  <si>
    <t>Zone A-B 0% ; C-D 0,5% ; E 2% ; F 2%.............................................</t>
  </si>
  <si>
    <t>P - SOMMA DELLE PERCENTUALI              =</t>
  </si>
  <si>
    <t>D - Costo di Costruzione..... =</t>
  </si>
  <si>
    <t>P - Percentuale..................... =</t>
  </si>
  <si>
    <t>CONTRIBUTO =</t>
  </si>
  <si>
    <t>Pag. 2 di 2</t>
  </si>
  <si>
    <t>&gt;75 ® 100</t>
  </si>
  <si>
    <t>&gt; 50 ® 75</t>
  </si>
  <si>
    <t>Il Tecnico</t>
  </si>
  <si>
    <t>Pag. 1di 1</t>
  </si>
  <si>
    <t>B - Costo a mq di costruzione maggiorato B x ( 1 + ( M / 100 ) ) . . . . . . . . . . . .</t>
  </si>
  <si>
    <t>C - Costo di costruzione dell'edificio (Sc + St) x C . . . . . . . . . . . . . . . . . . . . .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</si>
</sst>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\ * #,##0.00_-;\-[$€-2]\ * #,##0.00_-;_-[$€-2]\ * &quot;-&quot;??_-"/>
    <numFmt numFmtId="165" formatCode="&quot;L.&quot;\ #,##0"/>
  </numFmts>
  <fonts count="31">
    <font>
      <sz val="10"/>
      <name val="MS Sans Serif"/>
    </font>
    <font>
      <sz val="10"/>
      <name val="Arial"/>
    </font>
    <font>
      <b/>
      <sz val="18"/>
      <name val="Times New Roman"/>
    </font>
    <font>
      <b/>
      <sz val="10"/>
      <name val="Times New Roman"/>
    </font>
    <font>
      <sz val="8"/>
      <name val="Times New Roman"/>
    </font>
    <font>
      <sz val="8"/>
      <name val="Arial"/>
    </font>
    <font>
      <b/>
      <sz val="8"/>
      <name val="Times New Roman"/>
    </font>
    <font>
      <b/>
      <sz val="8"/>
      <name val="Arial"/>
    </font>
    <font>
      <sz val="9"/>
      <name val="Times New Roman"/>
    </font>
    <font>
      <b/>
      <sz val="9"/>
      <name val="Times New Roman"/>
    </font>
    <font>
      <sz val="7"/>
      <name val="Arial"/>
    </font>
    <font>
      <sz val="7"/>
      <name val="Times New Roman"/>
    </font>
    <font>
      <sz val="8"/>
      <name val="Symbol"/>
    </font>
    <font>
      <sz val="10"/>
      <name val="Symbol"/>
    </font>
    <font>
      <b/>
      <u/>
      <sz val="12"/>
      <name val="Times New Roman"/>
    </font>
    <font>
      <sz val="10"/>
      <name val="Times New Roman"/>
    </font>
    <font>
      <sz val="10"/>
      <name val="Wingdings 2"/>
    </font>
    <font>
      <sz val="10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sz val="10"/>
      <color indexed="63"/>
      <name val="Arial"/>
    </font>
    <font>
      <b/>
      <sz val="9"/>
      <name val="Arial"/>
      <family val="2"/>
    </font>
    <font>
      <sz val="8"/>
      <name val="MS Sans Serif"/>
    </font>
    <font>
      <sz val="9"/>
      <name val="Times New Roman"/>
      <family val="1"/>
    </font>
    <font>
      <b/>
      <sz val="9"/>
      <name val="Times New Roman"/>
      <family val="1"/>
    </font>
    <font>
      <sz val="9"/>
      <name val="Arial"/>
    </font>
    <font>
      <sz val="9"/>
      <name val="Arial"/>
      <family val="2"/>
    </font>
    <font>
      <b/>
      <sz val="9"/>
      <name val="Arial"/>
    </font>
    <font>
      <sz val="9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2">
    <xf numFmtId="0" fontId="0" fillId="0" borderId="0" xfId="0"/>
    <xf numFmtId="2" fontId="5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Continuous" vertical="top"/>
    </xf>
    <xf numFmtId="0" fontId="2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horizontal="centerContinuous" vertical="top"/>
    </xf>
    <xf numFmtId="0" fontId="4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2" fontId="5" fillId="0" borderId="1" xfId="0" applyNumberFormat="1" applyFont="1" applyFill="1" applyBorder="1" applyAlignment="1" applyProtection="1">
      <alignment horizontal="center" vertical="center" wrapText="1"/>
    </xf>
    <xf numFmtId="2" fontId="5" fillId="0" borderId="1" xfId="0" applyNumberFormat="1" applyFont="1" applyFill="1" applyBorder="1" applyAlignment="1" applyProtection="1">
      <alignment horizontal="centerContinuous" vertical="center" wrapText="1"/>
    </xf>
    <xf numFmtId="2" fontId="5" fillId="0" borderId="2" xfId="0" applyNumberFormat="1" applyFont="1" applyFill="1" applyBorder="1" applyAlignment="1" applyProtection="1">
      <alignment horizontal="centerContinuous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2" fontId="5" fillId="0" borderId="1" xfId="0" applyNumberFormat="1" applyFont="1" applyFill="1" applyBorder="1" applyAlignment="1" applyProtection="1">
      <alignment horizontal="center" vertical="center"/>
    </xf>
    <xf numFmtId="2" fontId="5" fillId="0" borderId="1" xfId="0" applyNumberFormat="1" applyFont="1" applyFill="1" applyBorder="1" applyAlignment="1" applyProtection="1">
      <alignment horizontal="centerContinuous" vertical="center"/>
    </xf>
    <xf numFmtId="2" fontId="5" fillId="0" borderId="3" xfId="0" applyNumberFormat="1" applyFont="1" applyFill="1" applyBorder="1" applyAlignment="1" applyProtection="1">
      <alignment horizontal="centerContinuous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2" fontId="5" fillId="0" borderId="0" xfId="0" applyNumberFormat="1" applyFont="1" applyFill="1" applyBorder="1" applyAlignment="1" applyProtection="1">
      <alignment horizontal="center" vertical="center"/>
    </xf>
    <xf numFmtId="2" fontId="5" fillId="0" borderId="0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Continuous" vertical="center"/>
    </xf>
    <xf numFmtId="0" fontId="5" fillId="0" borderId="1" xfId="0" applyNumberFormat="1" applyFont="1" applyFill="1" applyBorder="1" applyAlignment="1" applyProtection="1">
      <alignment horizontal="centerContinuous"/>
    </xf>
    <xf numFmtId="0" fontId="3" fillId="0" borderId="0" xfId="0" applyNumberFormat="1" applyFont="1" applyFill="1" applyBorder="1" applyAlignment="1" applyProtection="1">
      <alignment vertical="top"/>
    </xf>
    <xf numFmtId="0" fontId="5" fillId="0" borderId="4" xfId="0" applyNumberFormat="1" applyFont="1" applyFill="1" applyBorder="1" applyAlignment="1" applyProtection="1">
      <alignment horizontal="centerContinuous"/>
    </xf>
    <xf numFmtId="2" fontId="5" fillId="0" borderId="4" xfId="0" applyNumberFormat="1" applyFont="1" applyFill="1" applyBorder="1" applyAlignment="1" applyProtection="1">
      <alignment horizontal="centerContinuous" vertical="center" wrapText="1"/>
    </xf>
    <xf numFmtId="0" fontId="4" fillId="0" borderId="5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/>
    </xf>
    <xf numFmtId="1" fontId="5" fillId="0" borderId="1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left" vertical="center"/>
    </xf>
    <xf numFmtId="0" fontId="5" fillId="0" borderId="4" xfId="0" applyNumberFormat="1" applyFont="1" applyFill="1" applyBorder="1" applyAlignment="1" applyProtection="1"/>
    <xf numFmtId="2" fontId="4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/>
    </xf>
    <xf numFmtId="0" fontId="5" fillId="0" borderId="2" xfId="0" applyNumberFormat="1" applyFont="1" applyFill="1" applyBorder="1" applyAlignment="1" applyProtection="1">
      <alignment horizontal="center"/>
    </xf>
    <xf numFmtId="0" fontId="5" fillId="0" borderId="3" xfId="0" applyNumberFormat="1" applyFont="1" applyFill="1" applyBorder="1" applyAlignment="1" applyProtection="1">
      <alignment horizontal="center"/>
    </xf>
    <xf numFmtId="0" fontId="5" fillId="0" borderId="3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2" fontId="5" fillId="0" borderId="0" xfId="0" applyNumberFormat="1" applyFont="1" applyFill="1" applyBorder="1" applyAlignment="1" applyProtection="1">
      <alignment horizontal="left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9" fontId="3" fillId="0" borderId="5" xfId="0" applyNumberFormat="1" applyFont="1" applyFill="1" applyBorder="1" applyAlignment="1" applyProtection="1">
      <alignment horizontal="right" vertical="center"/>
    </xf>
    <xf numFmtId="9" fontId="3" fillId="0" borderId="4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centerContinuous"/>
    </xf>
    <xf numFmtId="0" fontId="1" fillId="0" borderId="6" xfId="0" applyNumberFormat="1" applyFont="1" applyFill="1" applyBorder="1" applyAlignment="1" applyProtection="1"/>
    <xf numFmtId="2" fontId="4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/>
    </xf>
    <xf numFmtId="2" fontId="8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  <protection locked="0"/>
    </xf>
    <xf numFmtId="1" fontId="5" fillId="0" borderId="1" xfId="0" applyNumberFormat="1" applyFont="1" applyFill="1" applyBorder="1" applyAlignment="1" applyProtection="1">
      <alignment horizontal="centerContinuous" vertical="center"/>
    </xf>
    <xf numFmtId="2" fontId="10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Continuous" vertical="center" wrapText="1"/>
    </xf>
    <xf numFmtId="0" fontId="10" fillId="0" borderId="5" xfId="0" applyNumberFormat="1" applyFont="1" applyFill="1" applyBorder="1" applyAlignment="1" applyProtection="1">
      <alignment horizontal="centerContinuous" vertical="center" wrapText="1"/>
    </xf>
    <xf numFmtId="2" fontId="10" fillId="0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/>
    </xf>
    <xf numFmtId="10" fontId="5" fillId="0" borderId="0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/>
    </xf>
    <xf numFmtId="9" fontId="3" fillId="0" borderId="1" xfId="0" applyNumberFormat="1" applyFont="1" applyFill="1" applyBorder="1" applyAlignment="1" applyProtection="1">
      <alignment horizontal="center" vertical="center"/>
    </xf>
    <xf numFmtId="2" fontId="6" fillId="0" borderId="1" xfId="0" applyNumberFormat="1" applyFont="1" applyFill="1" applyBorder="1" applyAlignment="1" applyProtection="1">
      <alignment horizontal="right"/>
    </xf>
    <xf numFmtId="1" fontId="7" fillId="0" borderId="1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right"/>
    </xf>
    <xf numFmtId="2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vertical="center" wrapText="1"/>
    </xf>
    <xf numFmtId="0" fontId="14" fillId="0" borderId="0" xfId="0" applyNumberFormat="1" applyFont="1" applyFill="1" applyBorder="1" applyAlignment="1" applyProtection="1">
      <alignment horizontal="centerContinuous" vertical="top"/>
    </xf>
    <xf numFmtId="0" fontId="15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left"/>
    </xf>
    <xf numFmtId="14" fontId="15" fillId="0" borderId="0" xfId="0" applyNumberFormat="1" applyFont="1" applyFill="1" applyBorder="1" applyAlignment="1" applyProtection="1">
      <alignment horizontal="left"/>
    </xf>
    <xf numFmtId="0" fontId="15" fillId="0" borderId="0" xfId="0" applyNumberFormat="1" applyFont="1" applyFill="1" applyBorder="1" applyAlignment="1" applyProtection="1">
      <alignment horizontal="center"/>
    </xf>
    <xf numFmtId="0" fontId="16" fillId="0" borderId="1" xfId="0" applyNumberFormat="1" applyFont="1" applyFill="1" applyBorder="1" applyAlignment="1" applyProtection="1">
      <alignment horizontal="center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center"/>
    </xf>
    <xf numFmtId="1" fontId="7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Fill="1" applyBorder="1" applyAlignment="1" applyProtection="1">
      <alignment horizontal="center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/>
    </xf>
    <xf numFmtId="2" fontId="17" fillId="0" borderId="0" xfId="0" applyNumberFormat="1" applyFont="1" applyFill="1" applyBorder="1" applyAlignment="1" applyProtection="1">
      <alignment horizontal="center"/>
    </xf>
    <xf numFmtId="0" fontId="16" fillId="0" borderId="6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Continuous" vertical="center"/>
    </xf>
    <xf numFmtId="0" fontId="4" fillId="0" borderId="5" xfId="0" applyNumberFormat="1" applyFont="1" applyFill="1" applyBorder="1" applyAlignment="1" applyProtection="1">
      <alignment horizontal="centerContinuous" vertical="center"/>
    </xf>
    <xf numFmtId="0" fontId="5" fillId="0" borderId="4" xfId="0" applyNumberFormat="1" applyFont="1" applyFill="1" applyBorder="1" applyAlignment="1" applyProtection="1">
      <alignment horizontal="centerContinuous" vertical="top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>
      <protection locked="0"/>
    </xf>
    <xf numFmtId="0" fontId="18" fillId="0" borderId="0" xfId="0" applyNumberFormat="1" applyFont="1" applyFill="1" applyBorder="1" applyAlignment="1" applyProtection="1">
      <alignment horizontal="right" vertical="top"/>
    </xf>
    <xf numFmtId="0" fontId="5" fillId="0" borderId="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/>
    <xf numFmtId="4" fontId="1" fillId="0" borderId="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right" vertical="top"/>
    </xf>
    <xf numFmtId="0" fontId="19" fillId="0" borderId="0" xfId="0" applyNumberFormat="1" applyFont="1" applyFill="1" applyBorder="1" applyAlignment="1" applyProtection="1">
      <alignment horizontal="right"/>
    </xf>
    <xf numFmtId="0" fontId="21" fillId="0" borderId="0" xfId="0" applyNumberFormat="1" applyFont="1" applyFill="1" applyBorder="1" applyAlignment="1" applyProtection="1">
      <protection locked="0"/>
    </xf>
    <xf numFmtId="3" fontId="8" fillId="0" borderId="0" xfId="0" applyNumberFormat="1" applyFont="1" applyFill="1" applyBorder="1" applyAlignment="1" applyProtection="1">
      <alignment horizontal="right"/>
    </xf>
    <xf numFmtId="3" fontId="9" fillId="0" borderId="0" xfId="0" applyNumberFormat="1" applyFont="1" applyFill="1" applyBorder="1" applyAlignment="1" applyProtection="1">
      <alignment horizontal="right"/>
    </xf>
    <xf numFmtId="0" fontId="1" fillId="0" borderId="0" xfId="0" applyFont="1" applyFill="1"/>
    <xf numFmtId="0" fontId="22" fillId="0" borderId="0" xfId="0" applyFont="1" applyFill="1"/>
    <xf numFmtId="10" fontId="25" fillId="0" borderId="7" xfId="0" applyNumberFormat="1" applyFont="1" applyFill="1" applyBorder="1" applyAlignment="1">
      <alignment horizontal="left"/>
    </xf>
    <xf numFmtId="10" fontId="25" fillId="0" borderId="8" xfId="0" applyNumberFormat="1" applyFont="1" applyFill="1" applyBorder="1" applyAlignment="1">
      <alignment horizontal="center"/>
    </xf>
    <xf numFmtId="10" fontId="25" fillId="0" borderId="9" xfId="0" applyNumberFormat="1" applyFont="1" applyFill="1" applyBorder="1" applyAlignment="1">
      <alignment horizontal="left"/>
    </xf>
    <xf numFmtId="10" fontId="26" fillId="0" borderId="7" xfId="0" applyNumberFormat="1" applyFont="1" applyFill="1" applyBorder="1" applyAlignment="1">
      <alignment horizontal="left"/>
    </xf>
    <xf numFmtId="0" fontId="9" fillId="0" borderId="7" xfId="0" applyFont="1" applyFill="1" applyBorder="1"/>
    <xf numFmtId="0" fontId="27" fillId="0" borderId="7" xfId="0" applyFont="1" applyFill="1" applyBorder="1"/>
    <xf numFmtId="0" fontId="27" fillId="0" borderId="7" xfId="0" applyFont="1" applyFill="1" applyBorder="1" applyAlignment="1">
      <alignment horizontal="center"/>
    </xf>
    <xf numFmtId="0" fontId="25" fillId="0" borderId="7" xfId="0" applyFont="1" applyFill="1" applyBorder="1"/>
    <xf numFmtId="0" fontId="25" fillId="0" borderId="7" xfId="0" applyFont="1" applyFill="1" applyBorder="1" applyAlignment="1">
      <alignment horizontal="center"/>
    </xf>
    <xf numFmtId="0" fontId="9" fillId="0" borderId="8" xfId="0" applyFont="1" applyFill="1" applyBorder="1"/>
    <xf numFmtId="0" fontId="25" fillId="0" borderId="8" xfId="0" applyFont="1" applyFill="1" applyBorder="1"/>
    <xf numFmtId="0" fontId="25" fillId="0" borderId="8" xfId="0" applyFont="1" applyFill="1" applyBorder="1" applyAlignment="1">
      <alignment horizontal="center"/>
    </xf>
    <xf numFmtId="0" fontId="25" fillId="0" borderId="9" xfId="0" applyFont="1" applyFill="1" applyBorder="1"/>
    <xf numFmtId="0" fontId="25" fillId="0" borderId="9" xfId="0" applyFont="1" applyFill="1" applyBorder="1" applyAlignment="1">
      <alignment horizontal="center"/>
    </xf>
    <xf numFmtId="0" fontId="26" fillId="0" borderId="7" xfId="0" applyFont="1" applyFill="1" applyBorder="1"/>
    <xf numFmtId="0" fontId="27" fillId="0" borderId="10" xfId="0" applyFont="1" applyFill="1" applyBorder="1"/>
    <xf numFmtId="0" fontId="9" fillId="0" borderId="11" xfId="0" applyFont="1" applyFill="1" applyBorder="1"/>
    <xf numFmtId="0" fontId="27" fillId="0" borderId="12" xfId="0" applyFont="1" applyFill="1" applyBorder="1"/>
    <xf numFmtId="0" fontId="27" fillId="0" borderId="13" xfId="0" applyFont="1" applyFill="1" applyBorder="1"/>
    <xf numFmtId="0" fontId="9" fillId="0" borderId="13" xfId="0" applyFont="1" applyFill="1" applyBorder="1"/>
    <xf numFmtId="0" fontId="27" fillId="0" borderId="13" xfId="0" applyFont="1" applyFill="1" applyBorder="1" applyAlignment="1">
      <alignment horizontal="center"/>
    </xf>
    <xf numFmtId="0" fontId="27" fillId="0" borderId="14" xfId="0" applyFont="1" applyFill="1" applyBorder="1"/>
    <xf numFmtId="0" fontId="27" fillId="0" borderId="0" xfId="0" applyFont="1" applyFill="1" applyBorder="1"/>
    <xf numFmtId="0" fontId="9" fillId="0" borderId="0" xfId="0" applyFont="1" applyFill="1" applyBorder="1"/>
    <xf numFmtId="0" fontId="27" fillId="0" borderId="0" xfId="0" applyFont="1" applyFill="1" applyBorder="1" applyAlignment="1">
      <alignment horizontal="center"/>
    </xf>
    <xf numFmtId="10" fontId="28" fillId="0" borderId="15" xfId="0" applyNumberFormat="1" applyFont="1" applyFill="1" applyBorder="1" applyAlignment="1">
      <alignment horizontal="left"/>
    </xf>
    <xf numFmtId="0" fontId="30" fillId="0" borderId="0" xfId="0" applyFont="1"/>
    <xf numFmtId="0" fontId="3" fillId="0" borderId="0" xfId="0" applyFont="1" applyFill="1" applyBorder="1" applyAlignment="1"/>
    <xf numFmtId="0" fontId="3" fillId="0" borderId="16" xfId="0" applyFont="1" applyFill="1" applyBorder="1" applyAlignment="1">
      <alignment horizontal="center"/>
    </xf>
    <xf numFmtId="0" fontId="27" fillId="0" borderId="17" xfId="0" applyFont="1" applyFill="1" applyBorder="1"/>
    <xf numFmtId="0" fontId="9" fillId="0" borderId="6" xfId="0" applyFont="1" applyFill="1" applyBorder="1"/>
    <xf numFmtId="0" fontId="27" fillId="0" borderId="6" xfId="0" applyFont="1" applyFill="1" applyBorder="1"/>
    <xf numFmtId="0" fontId="9" fillId="2" borderId="6" xfId="0" applyFont="1" applyFill="1" applyBorder="1"/>
    <xf numFmtId="165" fontId="23" fillId="2" borderId="6" xfId="0" applyNumberFormat="1" applyFont="1" applyFill="1" applyBorder="1" applyAlignment="1">
      <alignment horizontal="center"/>
    </xf>
    <xf numFmtId="164" fontId="28" fillId="0" borderId="2" xfId="0" applyNumberFormat="1" applyFont="1" applyFill="1" applyBorder="1" applyAlignment="1">
      <alignment horizontal="left"/>
    </xf>
    <xf numFmtId="164" fontId="29" fillId="2" borderId="18" xfId="1" applyFont="1" applyFill="1" applyBorder="1" applyAlignment="1">
      <alignment horizontal="left"/>
    </xf>
    <xf numFmtId="0" fontId="0" fillId="0" borderId="0" xfId="0" applyAlignment="1">
      <alignment horizontal="center"/>
    </xf>
    <xf numFmtId="0" fontId="15" fillId="0" borderId="0" xfId="0" applyNumberFormat="1" applyFont="1" applyFill="1" applyBorder="1" applyAlignment="1" applyProtection="1">
      <alignment horizontal="right"/>
    </xf>
    <xf numFmtId="0" fontId="3" fillId="0" borderId="1" xfId="0" applyNumberFormat="1" applyFont="1" applyFill="1" applyBorder="1" applyAlignment="1" applyProtection="1">
      <alignment vertical="top"/>
    </xf>
    <xf numFmtId="2" fontId="10" fillId="0" borderId="5" xfId="0" applyNumberFormat="1" applyFont="1" applyFill="1" applyBorder="1" applyAlignment="1" applyProtection="1">
      <alignment horizontal="centerContinuous" vertical="top" wrapText="1"/>
    </xf>
    <xf numFmtId="2" fontId="5" fillId="0" borderId="4" xfId="0" applyNumberFormat="1" applyFont="1" applyFill="1" applyBorder="1" applyAlignment="1" applyProtection="1">
      <alignment horizontal="centerContinuous"/>
    </xf>
    <xf numFmtId="0" fontId="1" fillId="0" borderId="0" xfId="0" applyNumberFormat="1" applyFont="1" applyFill="1" applyBorder="1" applyAlignment="1" applyProtection="1"/>
    <xf numFmtId="4" fontId="8" fillId="0" borderId="0" xfId="0" applyNumberFormat="1" applyFont="1" applyFill="1" applyBorder="1" applyAlignment="1" applyProtection="1">
      <alignment horizontal="right"/>
    </xf>
    <xf numFmtId="4" fontId="9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center"/>
    </xf>
    <xf numFmtId="4" fontId="1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/>
    <xf numFmtId="49" fontId="21" fillId="0" borderId="0" xfId="0" applyNumberFormat="1" applyFont="1" applyFill="1" applyBorder="1" applyAlignment="1" applyProtection="1">
      <protection locked="0"/>
    </xf>
    <xf numFmtId="0" fontId="1" fillId="0" borderId="0" xfId="0" applyNumberFormat="1" applyFont="1" applyFill="1" applyBorder="1" applyAlignment="1" applyProtection="1"/>
    <xf numFmtId="0" fontId="3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Euro" xfId="1" xr:uid="{00000000-0005-0000-0000-000000000000}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333375</xdr:colOff>
      <xdr:row>18</xdr:row>
      <xdr:rowOff>19050</xdr:rowOff>
    </xdr:from>
    <xdr:to>
      <xdr:col>9</xdr:col>
      <xdr:colOff>333375</xdr:colOff>
      <xdr:row>23</xdr:row>
      <xdr:rowOff>152400</xdr:rowOff>
    </xdr:to>
    <xdr:sp macro="" textlink="">
      <xdr:nvSpPr>
        <xdr:cNvPr id="1028" name="Lin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ShapeType="1"/>
        </xdr:cNvSpPr>
      </xdr:nvSpPr>
      <xdr:spPr bwMode="auto">
        <a:xfrm flipV="1">
          <a:off x="5400675" y="3105150"/>
          <a:ext cx="0" cy="1657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333375</xdr:colOff>
      <xdr:row>28</xdr:row>
      <xdr:rowOff>19050</xdr:rowOff>
    </xdr:from>
    <xdr:to>
      <xdr:col>9</xdr:col>
      <xdr:colOff>333375</xdr:colOff>
      <xdr:row>33</xdr:row>
      <xdr:rowOff>152400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ShapeType="1"/>
        </xdr:cNvSpPr>
      </xdr:nvSpPr>
      <xdr:spPr bwMode="auto">
        <a:xfrm flipH="1" flipV="1">
          <a:off x="5400675" y="5429250"/>
          <a:ext cx="0" cy="1123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showGridLines="0" tabSelected="1" view="pageBreakPreview" topLeftCell="A28" zoomScale="130" zoomScaleNormal="100" zoomScaleSheetLayoutView="130" workbookViewId="0">
      <selection activeCell="E34" sqref="E34"/>
    </sheetView>
  </sheetViews>
  <sheetFormatPr defaultColWidth="10" defaultRowHeight="12.75"/>
  <cols>
    <col min="1" max="1" width="5" style="2" customWidth="1"/>
    <col min="2" max="2" width="3" style="2" customWidth="1"/>
    <col min="3" max="3" width="10" style="2" customWidth="1"/>
    <col min="4" max="4" width="14" style="2" customWidth="1"/>
    <col min="5" max="5" width="10" style="2" customWidth="1"/>
    <col min="6" max="7" width="12" style="2" customWidth="1"/>
    <col min="8" max="9" width="5" style="2" customWidth="1"/>
    <col min="10" max="16384" width="10" style="2"/>
  </cols>
  <sheetData>
    <row r="1" spans="1:11" ht="15" customHeight="1">
      <c r="A1" s="91"/>
      <c r="B1" s="91"/>
      <c r="C1" s="147" t="s">
        <v>73</v>
      </c>
      <c r="D1" s="147"/>
      <c r="E1" s="147"/>
      <c r="G1" s="93" t="s">
        <v>77</v>
      </c>
      <c r="I1" s="148"/>
      <c r="J1" s="148"/>
      <c r="K1" s="148"/>
    </row>
    <row r="2" spans="1:11" ht="16.5" customHeight="1">
      <c r="C2" s="149" t="s">
        <v>72</v>
      </c>
      <c r="D2" s="149"/>
      <c r="E2" s="149"/>
      <c r="G2" s="96"/>
    </row>
    <row r="3" spans="1:11" ht="4.5" customHeight="1"/>
    <row r="4" spans="1:11" ht="15.75" customHeight="1">
      <c r="C4" s="70" t="s">
        <v>0</v>
      </c>
      <c r="D4" s="3"/>
      <c r="E4" s="3"/>
      <c r="F4" s="3"/>
      <c r="G4" s="3"/>
      <c r="H4" s="3"/>
      <c r="I4" s="3"/>
      <c r="J4" s="3"/>
      <c r="K4" s="4"/>
    </row>
    <row r="5" spans="1:11">
      <c r="C5" s="5" t="s">
        <v>1</v>
      </c>
      <c r="D5" s="5"/>
      <c r="E5" s="5"/>
      <c r="F5" s="5"/>
      <c r="G5" s="5"/>
      <c r="H5" s="5"/>
      <c r="I5" s="5"/>
      <c r="K5" s="6"/>
    </row>
    <row r="6" spans="1:11" ht="7.5" customHeight="1"/>
    <row r="7" spans="1:11" ht="12" customHeight="1">
      <c r="C7" s="72" t="s">
        <v>2</v>
      </c>
      <c r="D7" s="88"/>
      <c r="E7" s="48"/>
      <c r="F7" s="48"/>
      <c r="G7" s="48"/>
      <c r="H7" s="48"/>
      <c r="I7" s="48"/>
      <c r="J7" s="48"/>
      <c r="K7" s="48"/>
    </row>
    <row r="8" spans="1:11" ht="12" customHeight="1">
      <c r="C8" s="72" t="s">
        <v>3</v>
      </c>
      <c r="D8" s="88"/>
      <c r="E8" s="48"/>
      <c r="F8" s="48"/>
      <c r="G8" s="48"/>
      <c r="H8" s="48"/>
      <c r="I8" s="48"/>
      <c r="J8" s="48"/>
      <c r="K8" s="48"/>
    </row>
    <row r="9" spans="1:11" ht="8.25" customHeight="1"/>
    <row r="10" spans="1:11" ht="12" customHeight="1">
      <c r="C10" s="8" t="s">
        <v>4</v>
      </c>
      <c r="D10" s="9" t="s">
        <v>5</v>
      </c>
      <c r="E10" s="10"/>
      <c r="F10" s="1"/>
      <c r="G10" s="7"/>
      <c r="H10" s="1"/>
      <c r="I10" s="1"/>
      <c r="J10" s="7"/>
      <c r="K10" s="7"/>
    </row>
    <row r="11" spans="1:11" ht="36.950000000000003" customHeight="1">
      <c r="C11" s="12" t="s">
        <v>6</v>
      </c>
      <c r="D11" s="12" t="s">
        <v>7</v>
      </c>
      <c r="E11" s="12" t="s">
        <v>8</v>
      </c>
      <c r="F11" s="13" t="s">
        <v>9</v>
      </c>
      <c r="G11" s="12" t="s">
        <v>10</v>
      </c>
      <c r="H11" s="14" t="s">
        <v>11</v>
      </c>
      <c r="I11" s="15"/>
      <c r="J11" s="11"/>
    </row>
    <row r="12" spans="1:11">
      <c r="C12" s="16" t="s">
        <v>12</v>
      </c>
      <c r="D12" s="17"/>
      <c r="E12" s="18">
        <v>1</v>
      </c>
      <c r="F12" s="19">
        <f>IF(E12=0,0,E12/E17)</f>
        <v>1</v>
      </c>
      <c r="G12" s="16">
        <v>0</v>
      </c>
      <c r="H12" s="54">
        <f>G12*F12</f>
        <v>0</v>
      </c>
      <c r="I12" s="20"/>
      <c r="J12" s="90"/>
      <c r="K12" s="89"/>
    </row>
    <row r="13" spans="1:11">
      <c r="C13" s="16" t="s">
        <v>13</v>
      </c>
      <c r="D13" s="17"/>
      <c r="E13" s="18"/>
      <c r="F13" s="19">
        <f>IF(E13=0,0,E13/E17)</f>
        <v>0</v>
      </c>
      <c r="G13" s="16">
        <v>5</v>
      </c>
      <c r="H13" s="54">
        <f>G13*F13</f>
        <v>0</v>
      </c>
      <c r="I13" s="20"/>
      <c r="J13" s="7"/>
      <c r="K13" s="94"/>
    </row>
    <row r="14" spans="1:11" ht="14.1" customHeight="1">
      <c r="C14" s="16" t="s">
        <v>14</v>
      </c>
      <c r="D14" s="17"/>
      <c r="E14" s="53"/>
      <c r="F14" s="19">
        <f>IF(E14=0,0,E14/E17)</f>
        <v>0</v>
      </c>
      <c r="G14" s="16">
        <v>15</v>
      </c>
      <c r="H14" s="54">
        <f>G14*F14</f>
        <v>0</v>
      </c>
      <c r="I14" s="20"/>
      <c r="J14" s="7"/>
      <c r="K14" s="95"/>
    </row>
    <row r="15" spans="1:11">
      <c r="C15" s="16" t="s">
        <v>15</v>
      </c>
      <c r="D15" s="17"/>
      <c r="E15" s="18"/>
      <c r="F15" s="19">
        <f>IF(E15=0,0,E15/E17)</f>
        <v>0</v>
      </c>
      <c r="G15" s="16">
        <v>30</v>
      </c>
      <c r="H15" s="54">
        <f>G15*F15</f>
        <v>0</v>
      </c>
      <c r="I15" s="20"/>
      <c r="J15" s="7"/>
      <c r="K15" s="7"/>
    </row>
    <row r="16" spans="1:11">
      <c r="C16" s="16" t="s">
        <v>16</v>
      </c>
      <c r="D16" s="17"/>
      <c r="E16" s="18"/>
      <c r="F16" s="19">
        <f>IF(E16=0,0,E16/E17)</f>
        <v>0</v>
      </c>
      <c r="G16" s="16">
        <v>50</v>
      </c>
      <c r="H16" s="54">
        <f>G16*F16</f>
        <v>0</v>
      </c>
      <c r="I16" s="21"/>
      <c r="J16" s="7"/>
      <c r="K16" s="7"/>
    </row>
    <row r="17" spans="3:11">
      <c r="C17" s="22"/>
      <c r="D17" s="67" t="s">
        <v>17</v>
      </c>
      <c r="E17" s="68">
        <f>SUM(E12:E16)</f>
        <v>1</v>
      </c>
      <c r="F17" s="23"/>
      <c r="G17" s="22"/>
      <c r="H17" s="23"/>
      <c r="I17" s="65" t="s">
        <v>18</v>
      </c>
      <c r="J17" s="66">
        <f>SUM(H12:H16)</f>
        <v>0</v>
      </c>
      <c r="K17" s="22"/>
    </row>
    <row r="18" spans="3:11">
      <c r="C18" s="10"/>
      <c r="D18" s="10"/>
      <c r="E18" s="10"/>
      <c r="F18" s="24"/>
      <c r="G18" s="10"/>
      <c r="H18" s="24"/>
      <c r="I18" s="24"/>
      <c r="J18" s="82" t="s">
        <v>19</v>
      </c>
      <c r="K18" s="7"/>
    </row>
    <row r="19" spans="3:11" ht="12" customHeight="1">
      <c r="C19" s="8" t="s">
        <v>20</v>
      </c>
      <c r="D19" s="9" t="s">
        <v>21</v>
      </c>
      <c r="E19" s="10"/>
      <c r="F19" s="1"/>
      <c r="G19" s="7"/>
      <c r="H19" s="1"/>
      <c r="I19" s="1"/>
      <c r="J19" s="10"/>
      <c r="K19" s="7"/>
    </row>
    <row r="20" spans="3:11" ht="43.9" customHeight="1">
      <c r="C20" s="25" t="s">
        <v>22</v>
      </c>
      <c r="D20" s="26"/>
      <c r="E20" s="56" t="s">
        <v>23</v>
      </c>
      <c r="F20" s="55"/>
      <c r="G20" s="139" t="s">
        <v>24</v>
      </c>
      <c r="H20" s="140" t="s">
        <v>25</v>
      </c>
      <c r="I20" s="141"/>
      <c r="J20" s="79"/>
      <c r="K20" s="7"/>
    </row>
    <row r="21" spans="3:11" ht="39.4" customHeight="1">
      <c r="C21" s="57" t="s">
        <v>26</v>
      </c>
      <c r="D21" s="28"/>
      <c r="E21" s="18"/>
      <c r="F21" s="1"/>
      <c r="G21" s="58" t="s">
        <v>27</v>
      </c>
      <c r="H21" s="29"/>
      <c r="I21" s="59" t="s">
        <v>28</v>
      </c>
      <c r="J21" s="80"/>
      <c r="K21" s="7"/>
    </row>
    <row r="22" spans="3:11" ht="12.75" customHeight="1">
      <c r="C22" s="30" t="s">
        <v>29</v>
      </c>
      <c r="D22" s="76" t="s">
        <v>30</v>
      </c>
      <c r="E22" s="18"/>
      <c r="F22" s="1"/>
      <c r="G22" s="62" t="s">
        <v>31</v>
      </c>
      <c r="H22" s="75" t="str">
        <f>IF(F24&gt;0.51,"£","©")</f>
        <v>©</v>
      </c>
      <c r="I22" s="31">
        <v>0</v>
      </c>
      <c r="J22" s="79"/>
      <c r="K22" s="7"/>
    </row>
    <row r="23" spans="3:11" ht="12.75" customHeight="1">
      <c r="C23" s="30" t="s">
        <v>29</v>
      </c>
      <c r="D23" s="76" t="s">
        <v>32</v>
      </c>
      <c r="E23" s="18"/>
      <c r="F23" s="49" t="s">
        <v>33</v>
      </c>
      <c r="G23" s="63" t="s">
        <v>96</v>
      </c>
      <c r="H23" s="75" t="str">
        <f>IF(F24&lt;0.5,"£",IF(F24&gt;0.7501,"£","©"))</f>
        <v>£</v>
      </c>
      <c r="I23" s="16">
        <v>10</v>
      </c>
      <c r="J23" s="79"/>
      <c r="K23" s="7"/>
    </row>
    <row r="24" spans="3:11" ht="12.75" customHeight="1">
      <c r="C24" s="33" t="s">
        <v>34</v>
      </c>
      <c r="D24" s="34"/>
      <c r="E24" s="18"/>
      <c r="F24" s="61">
        <f>IF(E17=0,"...",E26/E17)</f>
        <v>0</v>
      </c>
      <c r="G24" s="63" t="s">
        <v>95</v>
      </c>
      <c r="H24" s="75" t="str">
        <f>IF(F24&lt;0.75,"£",IF(F24&gt;1,"£","©"))</f>
        <v>£</v>
      </c>
      <c r="I24" s="16">
        <v>20</v>
      </c>
      <c r="J24" s="79"/>
      <c r="K24" s="7"/>
    </row>
    <row r="25" spans="3:11" ht="12.75" customHeight="1">
      <c r="C25" s="33" t="s">
        <v>35</v>
      </c>
      <c r="D25" s="34"/>
      <c r="E25" s="18"/>
      <c r="G25" s="63" t="s">
        <v>36</v>
      </c>
      <c r="H25" s="75" t="str">
        <f>IF(F24&gt;1,"©","£")</f>
        <v>£</v>
      </c>
      <c r="I25" s="16">
        <v>30</v>
      </c>
      <c r="J25" s="79" t="s">
        <v>37</v>
      </c>
      <c r="K25" s="7"/>
    </row>
    <row r="26" spans="3:11">
      <c r="C26" s="22"/>
      <c r="D26" s="67" t="s">
        <v>38</v>
      </c>
      <c r="E26" s="68">
        <f>SUM(E21:E25)</f>
        <v>0</v>
      </c>
      <c r="H26" s="23"/>
      <c r="I26" s="65" t="s">
        <v>39</v>
      </c>
      <c r="J26" s="66">
        <f>IF(F24&lt;0.51,0,IF(F24&lt;0.76,10,IF(F24&lt;1.01,20,30)))</f>
        <v>0</v>
      </c>
      <c r="K26" s="22"/>
    </row>
    <row r="27" spans="3:11">
      <c r="C27" s="10"/>
      <c r="H27" s="7"/>
      <c r="I27" s="7"/>
      <c r="J27" s="82" t="s">
        <v>19</v>
      </c>
      <c r="K27" s="7"/>
    </row>
    <row r="28" spans="3:11" ht="12" customHeight="1">
      <c r="C28" s="36" t="s">
        <v>40</v>
      </c>
      <c r="D28" s="7"/>
      <c r="E28" s="10"/>
      <c r="F28" s="1"/>
      <c r="G28" s="27" t="s">
        <v>41</v>
      </c>
      <c r="H28" s="35" t="s">
        <v>42</v>
      </c>
      <c r="I28" s="1"/>
      <c r="J28" s="10"/>
      <c r="K28" s="7"/>
    </row>
    <row r="29" spans="3:11" ht="28.15" customHeight="1">
      <c r="C29" s="37" t="s">
        <v>43</v>
      </c>
      <c r="D29" s="37" t="s">
        <v>44</v>
      </c>
      <c r="E29" s="37" t="s">
        <v>45</v>
      </c>
      <c r="F29" s="1"/>
      <c r="G29" s="58" t="s">
        <v>46</v>
      </c>
      <c r="H29" s="29"/>
      <c r="I29" s="59" t="s">
        <v>28</v>
      </c>
      <c r="J29" s="10"/>
      <c r="K29" s="7"/>
    </row>
    <row r="30" spans="3:11">
      <c r="C30" s="38"/>
      <c r="D30" s="39"/>
      <c r="E30" s="38"/>
      <c r="F30" s="1"/>
      <c r="G30" s="16">
        <v>0</v>
      </c>
      <c r="H30" s="83" t="s">
        <v>47</v>
      </c>
      <c r="I30" s="31">
        <v>0</v>
      </c>
      <c r="J30" s="10"/>
      <c r="K30" s="7"/>
    </row>
    <row r="31" spans="3:11">
      <c r="C31" s="40" t="s">
        <v>48</v>
      </c>
      <c r="D31" s="40" t="s">
        <v>49</v>
      </c>
      <c r="E31" s="19">
        <f>E17</f>
        <v>1</v>
      </c>
      <c r="F31" s="1"/>
      <c r="G31" s="16">
        <v>1</v>
      </c>
      <c r="H31" s="83" t="s">
        <v>76</v>
      </c>
      <c r="I31" s="32">
        <v>10</v>
      </c>
      <c r="J31" s="10"/>
      <c r="K31" s="7"/>
    </row>
    <row r="32" spans="3:11" ht="13.15" customHeight="1">
      <c r="C32" s="40" t="s">
        <v>50</v>
      </c>
      <c r="D32" s="40" t="s">
        <v>51</v>
      </c>
      <c r="E32" s="19">
        <f>E26</f>
        <v>0</v>
      </c>
      <c r="F32" s="1"/>
      <c r="G32" s="16">
        <v>2</v>
      </c>
      <c r="H32" s="83" t="s">
        <v>76</v>
      </c>
      <c r="I32" s="32">
        <v>20</v>
      </c>
      <c r="J32" s="10"/>
      <c r="K32" s="7"/>
    </row>
    <row r="33" spans="3:14" ht="12.6" customHeight="1">
      <c r="C33" s="40" t="s">
        <v>52</v>
      </c>
      <c r="D33" s="40" t="s">
        <v>53</v>
      </c>
      <c r="E33" s="19">
        <f>E32*0.6</f>
        <v>0</v>
      </c>
      <c r="F33" s="1"/>
      <c r="G33" s="16">
        <v>3</v>
      </c>
      <c r="H33" s="83" t="s">
        <v>76</v>
      </c>
      <c r="I33" s="32">
        <v>30</v>
      </c>
      <c r="J33" s="77"/>
      <c r="K33" s="7"/>
    </row>
    <row r="34" spans="3:14">
      <c r="C34" s="40" t="s">
        <v>54</v>
      </c>
      <c r="D34" s="69" t="s">
        <v>55</v>
      </c>
      <c r="E34" s="68">
        <f>ROUND(E31+E33,2)</f>
        <v>1</v>
      </c>
      <c r="F34" s="1"/>
      <c r="G34" s="16">
        <v>4</v>
      </c>
      <c r="H34" s="83" t="s">
        <v>76</v>
      </c>
      <c r="I34" s="32">
        <v>40</v>
      </c>
      <c r="J34" s="77"/>
      <c r="K34" s="7"/>
    </row>
    <row r="35" spans="3:14">
      <c r="C35" s="10"/>
      <c r="D35" s="7"/>
      <c r="E35" s="10"/>
      <c r="F35" s="1"/>
      <c r="G35" s="16">
        <v>5</v>
      </c>
      <c r="H35" s="83" t="s">
        <v>76</v>
      </c>
      <c r="I35" s="32">
        <v>50</v>
      </c>
      <c r="J35" s="79" t="s">
        <v>37</v>
      </c>
      <c r="K35" s="7"/>
    </row>
    <row r="36" spans="3:14" ht="12" customHeight="1">
      <c r="C36" s="36" t="s">
        <v>56</v>
      </c>
      <c r="D36" s="7"/>
      <c r="E36" s="10"/>
      <c r="F36" s="1"/>
      <c r="G36" s="7"/>
      <c r="H36" s="1"/>
      <c r="I36" s="65" t="s">
        <v>57</v>
      </c>
      <c r="J36" s="78">
        <v>0</v>
      </c>
      <c r="K36" s="7"/>
    </row>
    <row r="37" spans="3:14">
      <c r="C37" s="36" t="s">
        <v>58</v>
      </c>
      <c r="D37"/>
      <c r="E37"/>
      <c r="F37" s="1"/>
      <c r="G37" s="7"/>
      <c r="H37" s="1"/>
      <c r="I37" s="1"/>
      <c r="J37" s="81" t="s">
        <v>59</v>
      </c>
      <c r="K37" s="7"/>
    </row>
    <row r="38" spans="3:14" ht="18.75" customHeight="1">
      <c r="C38" s="84" t="s">
        <v>43</v>
      </c>
      <c r="D38" s="84" t="s">
        <v>44</v>
      </c>
      <c r="E38" s="84" t="s">
        <v>45</v>
      </c>
      <c r="F38" s="1"/>
      <c r="G38" s="41" t="s">
        <v>60</v>
      </c>
      <c r="I38" s="42"/>
      <c r="J38" s="66">
        <f>J17+J26+J36</f>
        <v>0</v>
      </c>
    </row>
    <row r="39" spans="3:14">
      <c r="C39" s="43" t="s">
        <v>61</v>
      </c>
      <c r="D39" s="40" t="s">
        <v>51</v>
      </c>
      <c r="E39" s="19">
        <v>0</v>
      </c>
      <c r="F39" s="1"/>
      <c r="M39" s="97"/>
    </row>
    <row r="40" spans="3:14" ht="22.5" customHeight="1">
      <c r="C40" s="43" t="s">
        <v>62</v>
      </c>
      <c r="D40" s="40" t="s">
        <v>63</v>
      </c>
      <c r="E40" s="19">
        <v>0</v>
      </c>
      <c r="F40" s="1"/>
      <c r="H40" s="85" t="s">
        <v>64</v>
      </c>
      <c r="I40" s="86"/>
      <c r="J40" s="87" t="s">
        <v>65</v>
      </c>
      <c r="M40" s="97"/>
    </row>
    <row r="41" spans="3:14" ht="22.5" customHeight="1">
      <c r="C41" s="40" t="s">
        <v>66</v>
      </c>
      <c r="D41" s="40" t="s">
        <v>53</v>
      </c>
      <c r="E41" s="19">
        <f>E40*0.6</f>
        <v>0</v>
      </c>
      <c r="F41" s="1"/>
      <c r="H41" s="44" t="str">
        <f>IF(J38&lt;5.01,"I",IF(J38&lt;10.01,"II",IF(J38&lt;15.01,"III",IF(J38&lt;20.01,"IV",IF(J38&lt;25.01,"V",IF(J38&lt;30.01,"VI",IF(J38&lt;35.01,"VII",IF(J38&lt;40.01,"VIII",IF(J38&lt;45.01,"IX",IF(J38&lt;50.01,"X","XI"))))))))))</f>
        <v>I</v>
      </c>
      <c r="I41" s="45" t="s">
        <v>67</v>
      </c>
      <c r="J41" s="64">
        <f>IF(J38&lt;5.01,0,IF(J38&lt;10.01,0.05,IF(J38&lt;15.01,0.1,IF(J38&lt;20.01,0.15,IF(J38&lt;25.01,0.2,IF(J38&lt;30.01,0.25,IF(J38&lt;35.01,0.3,IF(J38&lt;40.01,0.35,IF(J38&lt;45.01,0.4,IF(J38&lt;50.01,0.45,0.5))))))))))</f>
        <v>0</v>
      </c>
      <c r="M41" s="97"/>
    </row>
    <row r="42" spans="3:14" ht="22.5" customHeight="1">
      <c r="C42" s="40" t="s">
        <v>68</v>
      </c>
      <c r="D42" s="40" t="s">
        <v>69</v>
      </c>
      <c r="E42" s="19">
        <f>E39+E41</f>
        <v>0</v>
      </c>
      <c r="F42" s="1"/>
      <c r="M42" s="98"/>
    </row>
    <row r="43" spans="3:14" ht="6.75" customHeight="1">
      <c r="C43" s="10"/>
      <c r="D43" s="7"/>
      <c r="E43" s="10"/>
      <c r="F43" s="1"/>
      <c r="J43" s="46"/>
    </row>
    <row r="44" spans="3:14" ht="12" customHeight="1">
      <c r="C44" s="60" t="s">
        <v>70</v>
      </c>
      <c r="D44" s="50"/>
      <c r="E44" s="51"/>
      <c r="F44" s="52"/>
      <c r="G44" s="142"/>
      <c r="H44" s="36" t="s">
        <v>74</v>
      </c>
      <c r="I44" s="47"/>
      <c r="J44" s="143">
        <v>305.41000000000003</v>
      </c>
      <c r="M44" s="146"/>
      <c r="N44" s="146"/>
    </row>
    <row r="45" spans="3:14" ht="12" customHeight="1">
      <c r="C45" s="60" t="s">
        <v>99</v>
      </c>
      <c r="D45" s="50"/>
      <c r="E45" s="51"/>
      <c r="F45" s="52"/>
      <c r="G45" s="142"/>
      <c r="H45" s="36" t="s">
        <v>74</v>
      </c>
      <c r="I45" s="47"/>
      <c r="J45" s="143">
        <f>J44*(1+J41)</f>
        <v>305.41000000000003</v>
      </c>
      <c r="K45" s="8"/>
      <c r="M45" s="146"/>
      <c r="N45" s="146"/>
    </row>
    <row r="46" spans="3:14" ht="12" customHeight="1">
      <c r="C46" s="60" t="s">
        <v>100</v>
      </c>
      <c r="D46" s="50"/>
      <c r="E46" s="51"/>
      <c r="F46" s="52"/>
      <c r="G46" s="142"/>
      <c r="H46" s="36" t="s">
        <v>75</v>
      </c>
      <c r="I46" s="47"/>
      <c r="J46" s="144">
        <f>(J45*E34)</f>
        <v>305.41000000000003</v>
      </c>
      <c r="K46" s="8"/>
      <c r="M46" s="146"/>
      <c r="N46" s="146"/>
    </row>
    <row r="47" spans="3:14" ht="6.75" customHeight="1">
      <c r="K47" s="8"/>
      <c r="M47" s="92"/>
    </row>
    <row r="48" spans="3:14" ht="13.5" customHeight="1">
      <c r="E48" s="72"/>
      <c r="F48" s="72"/>
      <c r="H48" s="71"/>
      <c r="I48" s="71"/>
      <c r="J48" s="74"/>
      <c r="K48" s="8"/>
    </row>
    <row r="50" spans="1:11">
      <c r="E50" s="48"/>
      <c r="F50" s="48"/>
      <c r="H50" s="48"/>
      <c r="I50" s="48"/>
      <c r="J50" s="48"/>
      <c r="K50" s="48"/>
    </row>
    <row r="53" spans="1:11">
      <c r="A53" s="145" t="s">
        <v>98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</row>
  </sheetData>
  <sheetProtection password="E0B1" sheet="1" objects="1" scenarios="1"/>
  <mergeCells count="7">
    <mergeCell ref="A53:K53"/>
    <mergeCell ref="M46:N46"/>
    <mergeCell ref="C1:E1"/>
    <mergeCell ref="I1:K1"/>
    <mergeCell ref="C2:E2"/>
    <mergeCell ref="M44:N44"/>
    <mergeCell ref="M45:N45"/>
  </mergeCells>
  <phoneticPr fontId="0" type="noConversion"/>
  <pageMargins left="0.39374999999999999" right="0.39374999999999999" top="0.39374999999999999" bottom="0.39374999999999999" header="0.5" footer="0.5"/>
  <pageSetup paperSize="9" scale="97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55"/>
  <sheetViews>
    <sheetView showGridLines="0" view="pageBreakPreview" zoomScaleNormal="100" workbookViewId="0">
      <selection activeCell="F10" sqref="F10"/>
    </sheetView>
  </sheetViews>
  <sheetFormatPr defaultRowHeight="12.75"/>
  <cols>
    <col min="1" max="1" width="14.140625" customWidth="1"/>
    <col min="2" max="2" width="12.42578125" customWidth="1"/>
    <col min="5" max="5" width="21.42578125" customWidth="1"/>
    <col min="6" max="6" width="16.85546875" customWidth="1"/>
  </cols>
  <sheetData>
    <row r="2" spans="1:7">
      <c r="A2" s="150" t="s">
        <v>79</v>
      </c>
      <c r="B2" s="150"/>
      <c r="C2" s="150"/>
      <c r="D2" s="150"/>
      <c r="E2" s="150"/>
      <c r="F2" s="150"/>
      <c r="G2" s="128"/>
    </row>
    <row r="3" spans="1:7">
      <c r="A3" s="129"/>
      <c r="B3" s="129"/>
      <c r="C3" s="129"/>
      <c r="D3" s="129"/>
      <c r="E3" s="129"/>
      <c r="F3" s="129"/>
      <c r="G3" s="128"/>
    </row>
    <row r="4" spans="1:7" ht="15" customHeight="1">
      <c r="A4" s="105" t="s">
        <v>78</v>
      </c>
      <c r="B4" s="106" t="s">
        <v>80</v>
      </c>
      <c r="C4" s="106"/>
      <c r="D4" s="106"/>
      <c r="E4" s="107"/>
      <c r="F4" s="101">
        <v>0.05</v>
      </c>
      <c r="G4" s="99"/>
    </row>
    <row r="5" spans="1:7" ht="15" customHeight="1">
      <c r="A5" s="105" t="s">
        <v>81</v>
      </c>
      <c r="B5" s="108" t="s">
        <v>82</v>
      </c>
      <c r="C5" s="106"/>
      <c r="D5" s="106"/>
      <c r="E5" s="107"/>
      <c r="F5" s="101">
        <v>0.02</v>
      </c>
      <c r="G5" s="99"/>
    </row>
    <row r="6" spans="1:7" ht="15" customHeight="1">
      <c r="A6" s="105" t="s">
        <v>83</v>
      </c>
      <c r="B6" s="108" t="s">
        <v>84</v>
      </c>
      <c r="C6" s="108"/>
      <c r="D6" s="108"/>
      <c r="E6" s="109"/>
      <c r="F6" s="101">
        <v>5.0000000000000001E-3</v>
      </c>
      <c r="G6" s="99"/>
    </row>
    <row r="7" spans="1:7" ht="15" customHeight="1">
      <c r="A7" s="110" t="s">
        <v>85</v>
      </c>
      <c r="B7" s="111" t="s">
        <v>86</v>
      </c>
      <c r="C7" s="111"/>
      <c r="D7" s="111"/>
      <c r="E7" s="112"/>
      <c r="F7" s="102"/>
      <c r="G7" s="99"/>
    </row>
    <row r="8" spans="1:7" ht="15" customHeight="1">
      <c r="A8" s="113"/>
      <c r="B8" s="113" t="s">
        <v>87</v>
      </c>
      <c r="C8" s="113"/>
      <c r="D8" s="113"/>
      <c r="E8" s="114"/>
      <c r="F8" s="103">
        <v>0</v>
      </c>
      <c r="G8" s="99"/>
    </row>
    <row r="9" spans="1:7" ht="15" customHeight="1">
      <c r="A9" s="115" t="s">
        <v>88</v>
      </c>
      <c r="B9" s="108" t="s">
        <v>89</v>
      </c>
      <c r="C9" s="108"/>
      <c r="D9" s="108"/>
      <c r="E9" s="109"/>
      <c r="F9" s="101">
        <v>0</v>
      </c>
      <c r="G9" s="99"/>
    </row>
    <row r="10" spans="1:7" ht="15" customHeight="1">
      <c r="A10" s="106"/>
      <c r="B10" s="116"/>
      <c r="C10" s="117" t="s">
        <v>90</v>
      </c>
      <c r="D10" s="108"/>
      <c r="E10" s="109"/>
      <c r="F10" s="104">
        <f>SUM(F4+F5+F6+F8+F9)</f>
        <v>7.5000000000000011E-2</v>
      </c>
      <c r="G10" s="99"/>
    </row>
    <row r="11" spans="1:7">
      <c r="A11" s="118"/>
      <c r="B11" s="119"/>
      <c r="D11" s="120" t="s">
        <v>91</v>
      </c>
      <c r="E11" s="121"/>
      <c r="F11" s="135">
        <f>'Costo Costruzione'!J46</f>
        <v>305.41000000000003</v>
      </c>
      <c r="G11" s="100"/>
    </row>
    <row r="12" spans="1:7" ht="13.5" thickBot="1">
      <c r="A12" s="122"/>
      <c r="B12" s="123"/>
      <c r="D12" s="124" t="s">
        <v>92</v>
      </c>
      <c r="E12" s="125"/>
      <c r="F12" s="126">
        <f>IF(F10&lt;=10%,F10,IF(F10&gt;10%,10%))</f>
        <v>7.5000000000000011E-2</v>
      </c>
      <c r="G12" s="100"/>
    </row>
    <row r="13" spans="1:7" ht="13.5" thickBot="1">
      <c r="A13" s="130"/>
      <c r="B13" s="131"/>
      <c r="C13" s="132"/>
      <c r="D13" s="133" t="s">
        <v>93</v>
      </c>
      <c r="E13" s="134"/>
      <c r="F13" s="136">
        <f>SUM(F11*F12)</f>
        <v>22.905750000000005</v>
      </c>
      <c r="G13" s="100"/>
    </row>
    <row r="14" spans="1:7">
      <c r="A14" s="127"/>
      <c r="B14" s="127"/>
      <c r="C14" s="127"/>
      <c r="D14" s="127"/>
      <c r="E14" s="127"/>
      <c r="F14" s="127"/>
    </row>
    <row r="17" spans="1:5">
      <c r="A17" s="138" t="s">
        <v>71</v>
      </c>
      <c r="B17" s="73">
        <f ca="1">NOW()</f>
        <v>46051.679254513889</v>
      </c>
      <c r="E17" s="137" t="s">
        <v>97</v>
      </c>
    </row>
    <row r="18" spans="1:5">
      <c r="E18" s="137"/>
    </row>
    <row r="55" spans="1:6">
      <c r="A55" s="151" t="s">
        <v>94</v>
      </c>
      <c r="B55" s="151"/>
      <c r="C55" s="151"/>
      <c r="D55" s="151"/>
      <c r="E55" s="151"/>
      <c r="F55" s="151"/>
    </row>
  </sheetData>
  <mergeCells count="2">
    <mergeCell ref="A2:F2"/>
    <mergeCell ref="A55:F55"/>
  </mergeCells>
  <phoneticPr fontId="24" type="noConversion"/>
  <pageMargins left="0.75" right="0.75" top="1" bottom="1" header="0.5" footer="0.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Costo Costruzione</vt:lpstr>
      <vt:lpstr>Foglio1</vt:lpstr>
      <vt:lpstr>'Costo Costruzione'!Area_stampa</vt:lpstr>
      <vt:lpstr>Foglio1!Area_stampa</vt:lpstr>
    </vt:vector>
  </TitlesOfParts>
  <Company>SADDAM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BARABBA</dc:creator>
  <cp:lastModifiedBy>Fabio Zicchina</cp:lastModifiedBy>
  <cp:lastPrinted>2015-06-22T07:39:27Z</cp:lastPrinted>
  <dcterms:created xsi:type="dcterms:W3CDTF">1998-02-26T11:21:38Z</dcterms:created>
  <dcterms:modified xsi:type="dcterms:W3CDTF">2026-01-29T15:18:43Z</dcterms:modified>
</cp:coreProperties>
</file>